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lient\F$\Homepageneu\PDF\MNO\"/>
    </mc:Choice>
  </mc:AlternateContent>
  <bookViews>
    <workbookView xWindow="0" yWindow="0" windowWidth="15360" windowHeight="8340"/>
  </bookViews>
  <sheets>
    <sheet name="Osmotische Lücke"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 i="1" l="1"/>
  <c r="U1" i="1"/>
  <c r="C7" i="1"/>
  <c r="H11" i="1" l="1"/>
  <c r="C10" i="1"/>
  <c r="C11" i="1" s="1"/>
  <c r="C12" i="1" l="1"/>
  <c r="E12" i="1" s="1"/>
  <c r="E11" i="1"/>
</calcChain>
</file>

<file path=xl/comments1.xml><?xml version="1.0" encoding="utf-8"?>
<comments xmlns="http://schemas.openxmlformats.org/spreadsheetml/2006/main">
  <authors>
    <author xml:space="preserve"> Gerald Steinbach</author>
  </authors>
  <commentList>
    <comment ref="D5" authorId="0" shapeId="0">
      <text>
        <r>
          <rPr>
            <b/>
            <sz val="8"/>
            <color indexed="81"/>
            <rFont val="Tahoma"/>
            <family val="2"/>
          </rPr>
          <t xml:space="preserve"> Gerald Steinbach:</t>
        </r>
        <r>
          <rPr>
            <sz val="8"/>
            <color indexed="81"/>
            <rFont val="Tahoma"/>
            <family val="2"/>
          </rPr>
          <t xml:space="preserve">
Bitte die korrekte Einheit auswählen:
mg/dl oder mmol/l.</t>
        </r>
      </text>
    </comment>
    <comment ref="D6" authorId="0" shapeId="0">
      <text>
        <r>
          <rPr>
            <b/>
            <sz val="8"/>
            <color indexed="81"/>
            <rFont val="Tahoma"/>
            <family val="2"/>
          </rPr>
          <t xml:space="preserve"> Gerald Steinbach:</t>
        </r>
        <r>
          <rPr>
            <sz val="8"/>
            <color indexed="81"/>
            <rFont val="Tahoma"/>
            <family val="2"/>
          </rPr>
          <t xml:space="preserve">
Bitte die korrekte Einheit auswählen:
mg/dl oder mmol/l.</t>
        </r>
      </text>
    </comment>
    <comment ref="B11" authorId="0" shapeId="0">
      <text>
        <r>
          <rPr>
            <b/>
            <sz val="8"/>
            <color indexed="81"/>
            <rFont val="Tahoma"/>
            <family val="2"/>
          </rPr>
          <t xml:space="preserve"> Gerald Steinbach:</t>
        </r>
        <r>
          <rPr>
            <sz val="8"/>
            <color indexed="81"/>
            <rFont val="Tahoma"/>
            <family val="2"/>
          </rPr>
          <t xml:space="preserve">
Bitte einen zu berechnenden Alkohol auswählen. </t>
        </r>
      </text>
    </comment>
  </commentList>
</comments>
</file>

<file path=xl/sharedStrings.xml><?xml version="1.0" encoding="utf-8"?>
<sst xmlns="http://schemas.openxmlformats.org/spreadsheetml/2006/main" count="39" uniqueCount="30">
  <si>
    <t>Kalium:</t>
  </si>
  <si>
    <t>Natrium:</t>
  </si>
  <si>
    <t>mg/dl</t>
  </si>
  <si>
    <t>mmol/l</t>
  </si>
  <si>
    <t>Berechnete Osmolalität:</t>
  </si>
  <si>
    <t>Osmotische Lücke:</t>
  </si>
  <si>
    <t>mosmol/Kg</t>
  </si>
  <si>
    <t>g</t>
  </si>
  <si>
    <t xml:space="preserve">  mmol/l</t>
  </si>
  <si>
    <t>g/l</t>
  </si>
  <si>
    <t>Eingaben:</t>
  </si>
  <si>
    <t xml:space="preserve"> Osmotischen Lücke:</t>
  </si>
  <si>
    <t>Umrechnung von Alkohol/Ethylenglykol</t>
  </si>
  <si>
    <t>Glukose:</t>
  </si>
  <si>
    <t>Harnstoff:</t>
  </si>
  <si>
    <t>Eingaben bitte nur in die weissen Felder, wählen Sie für Harnstoff und Glukose die passende Einheit aus dem Dropdownfeld aus.</t>
  </si>
  <si>
    <t>Ergebnisse erscheinen in den dunkelblauen Feldern.</t>
  </si>
  <si>
    <t>‰</t>
  </si>
  <si>
    <t>Literatur:</t>
  </si>
  <si>
    <t>Osmolality revisted - Deriving and validating the best formula for calculated osmolality. A.Khajria, J. Krahn. J.Clin Biochemistry 38(2005) 514-519.</t>
  </si>
  <si>
    <t>Ethanol 1 mmol =</t>
  </si>
  <si>
    <t xml:space="preserve"> Ethylenglykol 1 mmol =</t>
  </si>
  <si>
    <t>Alkohol 1 Promille =</t>
  </si>
  <si>
    <t>Gemessene Osmolalität:</t>
  </si>
  <si>
    <t>Ethanol ca.:</t>
  </si>
  <si>
    <t>Methanol ca.:</t>
  </si>
  <si>
    <t>Isopropanol ca.:</t>
  </si>
  <si>
    <t>Den zu berechnende Alkohol bitte aus der Dropdownlist auswählen, Ethylenglkol ist "fest" angegeben.</t>
  </si>
  <si>
    <t>Oder Ethylenglykol ca.:</t>
  </si>
  <si>
    <r>
      <rPr>
        <sz val="11"/>
        <color rgb="FFFF0000"/>
        <rFont val="Calibri"/>
        <family val="2"/>
        <scheme val="minor"/>
      </rPr>
      <t xml:space="preserve">Achtung: </t>
    </r>
    <r>
      <rPr>
        <sz val="11"/>
        <color theme="1"/>
        <rFont val="Calibri"/>
        <family val="2"/>
        <scheme val="minor"/>
      </rPr>
      <t>Benutzung auf eigene Gefahr und Verantwortung.
Eine "normale" osmotische Lücke und die Abwesenheit einer metabolischen Azidose schliessen eine akute Ethylenglykolvergiftung so gut wie aus. Oxalsäurekristalle im Urin suchen. Ist Ethylenglykol oder Methanol so gut wie verstoffwechselt, kann mit der osmotischen Lücke auch kein Methanol/Etylenglykol berechnet werden, eine Intoxikation kann aber trotzdem bestehen.
Falsche niedrige Werte für eine berechnete Omolalität entstehen z.B bei Laktazidosen (Laktat), Ketoazidose ( Acetat/Butyrat) und anderen Körperfremdem, osmotisch wirksamen Substanzen (Mannitol).</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</si>
</sst>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7" x14ac:knownFonts="1">
    <font>
      <sz val="11"/>
      <color theme="1"/>
      <name val="Calibri"/>
      <family val="2"/>
      <scheme val="minor"/>
    </font>
    <font>
      <sz val="11"/>
      <color rgb="FFFF0000"/>
      <name val="Calibri"/>
      <family val="2"/>
      <scheme val="minor"/>
    </font>
    <font>
      <sz val="16"/>
      <color theme="1"/>
      <name val="Calibri"/>
      <family val="2"/>
      <scheme val="minor"/>
    </font>
    <font>
      <b/>
      <sz val="18"/>
      <color theme="1"/>
      <name val="Calibri"/>
      <family val="2"/>
      <scheme val="minor"/>
    </font>
    <font>
      <sz val="8"/>
      <color indexed="81"/>
      <name val="Tahoma"/>
      <family val="2"/>
    </font>
    <font>
      <b/>
      <sz val="8"/>
      <color indexed="81"/>
      <name val="Tahoma"/>
      <family val="2"/>
    </font>
    <font>
      <u/>
      <sz val="11"/>
      <color theme="10"/>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s>
  <borders count="1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6" fillId="0" borderId="0" applyNumberFormat="0" applyFill="0" applyBorder="0" applyAlignment="0" applyProtection="0"/>
  </cellStyleXfs>
  <cellXfs count="42">
    <xf numFmtId="0" fontId="0" fillId="0" borderId="0" xfId="0"/>
    <xf numFmtId="0" fontId="0" fillId="0" borderId="0" xfId="0" applyBorder="1" applyAlignment="1">
      <alignment horizontal="center"/>
    </xf>
    <xf numFmtId="0" fontId="0" fillId="0" borderId="7" xfId="0" applyBorder="1" applyAlignment="1">
      <alignment horizontal="center"/>
    </xf>
    <xf numFmtId="0" fontId="0" fillId="2" borderId="4" xfId="0" applyFill="1" applyBorder="1"/>
    <xf numFmtId="0" fontId="0" fillId="3" borderId="4" xfId="0" applyFill="1" applyBorder="1"/>
    <xf numFmtId="0" fontId="0" fillId="3" borderId="0" xfId="0" applyFill="1" applyBorder="1" applyAlignment="1">
      <alignment horizontal="right"/>
    </xf>
    <xf numFmtId="0" fontId="0" fillId="2" borderId="0" xfId="0" applyFill="1" applyBorder="1" applyAlignment="1">
      <alignment horizontal="center"/>
    </xf>
    <xf numFmtId="0" fontId="0" fillId="2" borderId="5" xfId="0" applyFill="1" applyBorder="1"/>
    <xf numFmtId="0" fontId="0" fillId="2" borderId="8" xfId="0" applyFill="1" applyBorder="1"/>
    <xf numFmtId="0" fontId="0" fillId="2" borderId="3" xfId="0" applyFill="1" applyBorder="1"/>
    <xf numFmtId="1" fontId="0" fillId="2" borderId="0" xfId="0" applyNumberFormat="1" applyFill="1" applyBorder="1" applyAlignment="1">
      <alignment horizontal="center"/>
    </xf>
    <xf numFmtId="1" fontId="0" fillId="2" borderId="6" xfId="0" applyNumberFormat="1" applyFill="1" applyBorder="1" applyAlignment="1">
      <alignment horizontal="center"/>
    </xf>
    <xf numFmtId="1" fontId="0" fillId="2" borderId="2" xfId="0" applyNumberFormat="1" applyFill="1" applyBorder="1" applyAlignment="1">
      <alignment horizontal="center"/>
    </xf>
    <xf numFmtId="1" fontId="0" fillId="2" borderId="7" xfId="0" applyNumberFormat="1" applyFill="1" applyBorder="1" applyAlignment="1">
      <alignment horizontal="center"/>
    </xf>
    <xf numFmtId="0" fontId="0" fillId="0" borderId="5" xfId="0" applyFill="1" applyBorder="1"/>
    <xf numFmtId="0" fontId="2" fillId="0" borderId="0" xfId="0" applyFont="1"/>
    <xf numFmtId="0" fontId="0" fillId="0" borderId="0" xfId="0" applyFill="1" applyBorder="1" applyAlignment="1">
      <alignment horizontal="right"/>
    </xf>
    <xf numFmtId="164" fontId="0" fillId="2" borderId="0" xfId="0" applyNumberFormat="1" applyFill="1" applyBorder="1" applyAlignment="1">
      <alignment horizontal="center"/>
    </xf>
    <xf numFmtId="0" fontId="0" fillId="2" borderId="4" xfId="0" applyFill="1" applyBorder="1" applyAlignment="1">
      <alignment horizontal="center"/>
    </xf>
    <xf numFmtId="0" fontId="0" fillId="0" borderId="0" xfId="0" applyAlignment="1">
      <alignment horizontal="right"/>
    </xf>
    <xf numFmtId="0" fontId="6" fillId="0" borderId="0" xfId="1"/>
    <xf numFmtId="0" fontId="0" fillId="2" borderId="7" xfId="0" applyFill="1" applyBorder="1" applyAlignment="1">
      <alignment horizontal="center"/>
    </xf>
    <xf numFmtId="0" fontId="2" fillId="0" borderId="0" xfId="0" applyFont="1" applyAlignment="1">
      <alignment horizontal="left"/>
    </xf>
    <xf numFmtId="0" fontId="0" fillId="0" borderId="0" xfId="0" applyBorder="1" applyAlignment="1"/>
    <xf numFmtId="0" fontId="0" fillId="0" borderId="2" xfId="0" applyBorder="1" applyAlignment="1"/>
    <xf numFmtId="0" fontId="0" fillId="2" borderId="7" xfId="0" applyFill="1" applyBorder="1" applyAlignment="1">
      <alignment horizontal="right"/>
    </xf>
    <xf numFmtId="0" fontId="0" fillId="0" borderId="7" xfId="0" applyBorder="1" applyAlignment="1">
      <alignment horizontal="right"/>
    </xf>
    <xf numFmtId="0" fontId="0" fillId="0" borderId="4" xfId="0" applyBorder="1" applyAlignment="1">
      <alignment horizontal="justify" wrapText="1"/>
    </xf>
    <xf numFmtId="0" fontId="0" fillId="0" borderId="0" xfId="0" applyBorder="1" applyAlignment="1">
      <alignment horizontal="justify" wrapText="1"/>
    </xf>
    <xf numFmtId="0" fontId="0" fillId="0" borderId="0" xfId="0" applyAlignment="1">
      <alignment wrapText="1"/>
    </xf>
    <xf numFmtId="0" fontId="0" fillId="2" borderId="0" xfId="0" applyFill="1" applyBorder="1" applyAlignment="1">
      <alignment horizontal="right"/>
    </xf>
    <xf numFmtId="0" fontId="3" fillId="2" borderId="6" xfId="0"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0" fillId="3" borderId="6" xfId="0" applyFill="1" applyBorder="1" applyAlignment="1">
      <alignment horizontal="right"/>
    </xf>
    <xf numFmtId="0" fontId="0" fillId="3" borderId="7" xfId="0" applyFill="1" applyBorder="1" applyAlignment="1">
      <alignment horizontal="right"/>
    </xf>
    <xf numFmtId="0" fontId="0" fillId="2" borderId="4" xfId="0" applyFill="1" applyBorder="1" applyAlignment="1">
      <alignment horizontal="right"/>
    </xf>
    <xf numFmtId="0" fontId="0" fillId="3" borderId="1" xfId="0" applyFill="1" applyBorder="1" applyAlignment="1">
      <alignment horizontal="right"/>
    </xf>
    <xf numFmtId="0" fontId="0" fillId="3" borderId="2" xfId="0" applyFill="1" applyBorder="1" applyAlignment="1">
      <alignment horizontal="right"/>
    </xf>
    <xf numFmtId="0" fontId="3" fillId="2" borderId="9"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lignment horizontal="center"/>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Larissa">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ciencedirect.com/science/article/pii/S0009912005000676"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5"/>
  <sheetViews>
    <sheetView showGridLines="0" tabSelected="1" workbookViewId="0">
      <selection activeCell="B27" sqref="B27"/>
    </sheetView>
  </sheetViews>
  <sheetFormatPr baseColWidth="10" defaultRowHeight="15" x14ac:dyDescent="0.25"/>
  <cols>
    <col min="2" max="2" width="14.28515625" customWidth="1"/>
    <col min="20" max="20" width="15.140625" customWidth="1"/>
  </cols>
  <sheetData>
    <row r="1" spans="1:21" ht="15" customHeight="1" x14ac:dyDescent="0.25">
      <c r="A1" s="23"/>
      <c r="B1" s="23"/>
      <c r="C1" s="23"/>
      <c r="D1" s="23"/>
      <c r="E1" s="23"/>
      <c r="F1" s="23"/>
      <c r="G1" s="23"/>
      <c r="H1" s="23"/>
      <c r="I1" s="23"/>
      <c r="S1" t="s">
        <v>3</v>
      </c>
      <c r="T1" t="s">
        <v>24</v>
      </c>
      <c r="U1">
        <f>0.04607</f>
        <v>4.607E-2</v>
      </c>
    </row>
    <row r="2" spans="1:21" ht="24" thickBot="1" x14ac:dyDescent="0.4">
      <c r="A2" s="31" t="s">
        <v>10</v>
      </c>
      <c r="B2" s="32"/>
      <c r="C2" s="32"/>
      <c r="D2" s="33"/>
      <c r="E2" s="27" t="s">
        <v>29</v>
      </c>
      <c r="F2" s="28"/>
      <c r="G2" s="28"/>
      <c r="H2" s="28"/>
      <c r="I2" s="28"/>
      <c r="J2" s="28"/>
      <c r="K2" s="28"/>
      <c r="L2" s="28"/>
      <c r="M2" s="28"/>
      <c r="N2" s="29"/>
      <c r="S2" t="s">
        <v>2</v>
      </c>
      <c r="T2" t="s">
        <v>26</v>
      </c>
      <c r="U2">
        <f xml:space="preserve">  0.0601</f>
        <v>6.0100000000000001E-2</v>
      </c>
    </row>
    <row r="3" spans="1:21" x14ac:dyDescent="0.25">
      <c r="A3" s="4"/>
      <c r="B3" s="5" t="s">
        <v>1</v>
      </c>
      <c r="C3" s="1">
        <v>140</v>
      </c>
      <c r="D3" s="9" t="s">
        <v>3</v>
      </c>
      <c r="E3" s="27"/>
      <c r="F3" s="28"/>
      <c r="G3" s="28"/>
      <c r="H3" s="28"/>
      <c r="I3" s="28"/>
      <c r="J3" s="28"/>
      <c r="K3" s="28"/>
      <c r="L3" s="28"/>
      <c r="M3" s="28"/>
      <c r="N3" s="29"/>
      <c r="T3" t="s">
        <v>25</v>
      </c>
      <c r="U3">
        <v>3.2039999999999999E-2</v>
      </c>
    </row>
    <row r="4" spans="1:21" x14ac:dyDescent="0.25">
      <c r="A4" s="4"/>
      <c r="B4" s="5" t="s">
        <v>0</v>
      </c>
      <c r="C4" s="1">
        <v>4.5999999999999996</v>
      </c>
      <c r="D4" s="7" t="s">
        <v>3</v>
      </c>
      <c r="E4" s="27"/>
      <c r="F4" s="28"/>
      <c r="G4" s="28"/>
      <c r="H4" s="28"/>
      <c r="I4" s="28"/>
      <c r="J4" s="28"/>
      <c r="K4" s="28"/>
      <c r="L4" s="28"/>
      <c r="M4" s="28"/>
      <c r="N4" s="29"/>
    </row>
    <row r="5" spans="1:21" x14ac:dyDescent="0.25">
      <c r="A5" s="4"/>
      <c r="B5" s="5" t="s">
        <v>13</v>
      </c>
      <c r="C5" s="1">
        <v>120</v>
      </c>
      <c r="D5" s="14" t="s">
        <v>2</v>
      </c>
      <c r="E5" s="27"/>
      <c r="F5" s="28"/>
      <c r="G5" s="28"/>
      <c r="H5" s="28"/>
      <c r="I5" s="28"/>
      <c r="J5" s="28"/>
      <c r="K5" s="28"/>
      <c r="L5" s="28"/>
      <c r="M5" s="28"/>
      <c r="N5" s="29"/>
    </row>
    <row r="6" spans="1:21" x14ac:dyDescent="0.25">
      <c r="A6" s="4"/>
      <c r="B6" s="5" t="s">
        <v>14</v>
      </c>
      <c r="C6" s="1">
        <v>17.21</v>
      </c>
      <c r="D6" s="14" t="s">
        <v>3</v>
      </c>
      <c r="E6" s="27"/>
      <c r="F6" s="28"/>
      <c r="G6" s="28"/>
      <c r="H6" s="28"/>
      <c r="I6" s="28"/>
      <c r="J6" s="28"/>
      <c r="K6" s="28"/>
      <c r="L6" s="28"/>
      <c r="M6" s="28"/>
      <c r="N6" s="29"/>
    </row>
    <row r="7" spans="1:21" x14ac:dyDescent="0.25">
      <c r="A7" s="36" t="s">
        <v>4</v>
      </c>
      <c r="B7" s="30"/>
      <c r="C7" s="10">
        <f>(1.86*(C3+C4))+IF(D5="mg/dl",1.15*(C5*0.0555),1.15*C5)+IF(D6="mg/dl",(C6/0.167),C6)+14</f>
        <v>307.82499999999999</v>
      </c>
      <c r="D7" s="7" t="s">
        <v>6</v>
      </c>
      <c r="E7" s="27"/>
      <c r="F7" s="28"/>
      <c r="G7" s="28"/>
      <c r="H7" s="28"/>
      <c r="I7" s="28"/>
      <c r="J7" s="28"/>
      <c r="K7" s="28"/>
      <c r="L7" s="28"/>
      <c r="M7" s="28"/>
      <c r="N7" s="29"/>
    </row>
    <row r="8" spans="1:21" ht="15.75" thickBot="1" x14ac:dyDescent="0.3">
      <c r="A8" s="34" t="s">
        <v>23</v>
      </c>
      <c r="B8" s="35"/>
      <c r="C8" s="2">
        <v>395</v>
      </c>
      <c r="D8" s="8" t="s">
        <v>6</v>
      </c>
      <c r="E8" s="27"/>
      <c r="F8" s="28"/>
      <c r="G8" s="28"/>
      <c r="H8" s="28"/>
      <c r="I8" s="28"/>
      <c r="J8" s="28"/>
      <c r="K8" s="28"/>
      <c r="L8" s="28"/>
      <c r="M8" s="28"/>
      <c r="N8" s="29"/>
    </row>
    <row r="9" spans="1:21" ht="24" thickBot="1" x14ac:dyDescent="0.4">
      <c r="A9" s="39" t="s">
        <v>11</v>
      </c>
      <c r="B9" s="40"/>
      <c r="C9" s="40"/>
      <c r="D9" s="41"/>
      <c r="E9" s="31" t="s">
        <v>12</v>
      </c>
      <c r="F9" s="32"/>
      <c r="G9" s="32"/>
      <c r="H9" s="32"/>
      <c r="I9" s="33"/>
    </row>
    <row r="10" spans="1:21" x14ac:dyDescent="0.25">
      <c r="A10" s="37" t="s">
        <v>5</v>
      </c>
      <c r="B10" s="38"/>
      <c r="C10" s="12">
        <f>C8-C7</f>
        <v>87.175000000000011</v>
      </c>
      <c r="D10" s="9" t="s">
        <v>6</v>
      </c>
      <c r="E10" s="3"/>
      <c r="F10" s="30" t="s">
        <v>22</v>
      </c>
      <c r="G10" s="30"/>
      <c r="H10" s="6">
        <v>22</v>
      </c>
      <c r="I10" s="7" t="s">
        <v>8</v>
      </c>
    </row>
    <row r="11" spans="1:21" x14ac:dyDescent="0.25">
      <c r="A11" s="4"/>
      <c r="B11" s="16" t="s">
        <v>24</v>
      </c>
      <c r="C11" s="17">
        <f>C10*VLOOKUP(B11,T1:U3,2,FALSE)</f>
        <v>4.0161522500000002</v>
      </c>
      <c r="D11" s="7" t="s">
        <v>9</v>
      </c>
      <c r="E11" s="18" t="str">
        <f>"= "&amp;ROUND(C11/1.057,2)&amp;" "&amp;R25</f>
        <v>= 3,8 ‰</v>
      </c>
      <c r="F11" s="30" t="s">
        <v>21</v>
      </c>
      <c r="G11" s="30"/>
      <c r="H11" s="6">
        <f>62.07/1000</f>
        <v>6.207E-2</v>
      </c>
      <c r="I11" s="7" t="s">
        <v>7</v>
      </c>
    </row>
    <row r="12" spans="1:21" ht="15.75" thickBot="1" x14ac:dyDescent="0.3">
      <c r="A12" s="34" t="s">
        <v>28</v>
      </c>
      <c r="B12" s="35"/>
      <c r="C12" s="13">
        <f>C10</f>
        <v>87.175000000000011</v>
      </c>
      <c r="D12" s="8" t="s">
        <v>3</v>
      </c>
      <c r="E12" s="11" t="str">
        <f>"= "&amp;ROUND(C12*H11,2)&amp;" g/l"</f>
        <v>= 5,41 g/l</v>
      </c>
      <c r="F12" s="25" t="s">
        <v>20</v>
      </c>
      <c r="G12" s="26"/>
      <c r="H12" s="21">
        <v>4.607E-2</v>
      </c>
      <c r="I12" s="8" t="s">
        <v>7</v>
      </c>
    </row>
    <row r="13" spans="1:21" x14ac:dyDescent="0.25">
      <c r="A13" s="24"/>
      <c r="B13" s="24"/>
      <c r="C13" s="24"/>
      <c r="D13" s="24"/>
      <c r="E13" s="24"/>
      <c r="F13" s="24"/>
      <c r="G13" s="24"/>
      <c r="H13" s="24"/>
      <c r="I13" s="24"/>
    </row>
    <row r="14" spans="1:21" ht="21" x14ac:dyDescent="0.35">
      <c r="A14" s="15" t="s">
        <v>15</v>
      </c>
      <c r="B14" s="15"/>
      <c r="C14" s="15"/>
      <c r="D14" s="15"/>
    </row>
    <row r="15" spans="1:21" ht="21" x14ac:dyDescent="0.35">
      <c r="A15" s="15" t="s">
        <v>27</v>
      </c>
      <c r="B15" s="15"/>
      <c r="C15" s="15"/>
      <c r="D15" s="15"/>
    </row>
    <row r="16" spans="1:21" ht="21" x14ac:dyDescent="0.35">
      <c r="A16" s="22" t="s">
        <v>16</v>
      </c>
      <c r="B16" s="15"/>
      <c r="C16" s="15"/>
      <c r="D16" s="15"/>
    </row>
    <row r="17" spans="1:18" x14ac:dyDescent="0.25">
      <c r="A17" s="19" t="s">
        <v>18</v>
      </c>
      <c r="B17" s="20" t="s">
        <v>19</v>
      </c>
    </row>
    <row r="25" spans="1:18" x14ac:dyDescent="0.25">
      <c r="R25" t="s">
        <v>17</v>
      </c>
    </row>
  </sheetData>
  <sortState ref="T1:U3">
    <sortCondition ref="T1"/>
  </sortState>
  <mergeCells count="13">
    <mergeCell ref="A1:I1"/>
    <mergeCell ref="A13:I13"/>
    <mergeCell ref="F12:G12"/>
    <mergeCell ref="E2:N8"/>
    <mergeCell ref="F10:G10"/>
    <mergeCell ref="F11:G11"/>
    <mergeCell ref="A2:D2"/>
    <mergeCell ref="A12:B12"/>
    <mergeCell ref="A7:B7"/>
    <mergeCell ref="A8:B8"/>
    <mergeCell ref="A10:B10"/>
    <mergeCell ref="A9:D9"/>
    <mergeCell ref="E9:I9"/>
  </mergeCells>
  <dataValidations count="2">
    <dataValidation type="list" allowBlank="1" showInputMessage="1" showErrorMessage="1" sqref="D5:D6">
      <formula1>$S$1:$S$2</formula1>
    </dataValidation>
    <dataValidation type="list" allowBlank="1" showInputMessage="1" showErrorMessage="1" sqref="D25 B11">
      <formula1>$T$1:$T$3</formula1>
    </dataValidation>
  </dataValidations>
  <hyperlinks>
    <hyperlink ref="B17" r:id="rId1"/>
  </hyperlinks>
  <pageMargins left="0.7" right="0.7" top="0.78740157499999996" bottom="0.78740157499999996" header="0.3" footer="0.3"/>
  <pageSetup paperSize="9" scale="53" orientation="landscape"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Osmotische Lücke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Gerald Steinbach</dc:creator>
  <cp:lastModifiedBy>Steinbach Gerald</cp:lastModifiedBy>
  <cp:lastPrinted>2013-09-23T09:32:05Z</cp:lastPrinted>
  <dcterms:created xsi:type="dcterms:W3CDTF">2013-09-19T19:24:59Z</dcterms:created>
  <dcterms:modified xsi:type="dcterms:W3CDTF">2018-04-17T07:40:03Z</dcterms:modified>
</cp:coreProperties>
</file>